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400" windowHeight="10740" activeTab="0"/>
  </bookViews>
  <sheets>
    <sheet name="Tabelle1" sheetId="1" r:id="rId1"/>
    <sheet name="Tabelle2" sheetId="2" r:id="rId2"/>
  </sheets>
  <definedNames>
    <definedName name="_xlnm.Print_Area" localSheetId="0">'Tabelle1'!$A$1:$O$16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E8" authorId="0">
      <text>
        <r>
          <rPr>
            <b/>
            <sz val="8"/>
            <rFont val="Tahoma"/>
            <family val="0"/>
          </rPr>
          <t>Wasserinhalt hier eingeben!</t>
        </r>
      </text>
    </comment>
    <comment ref="E12" authorId="0">
      <text>
        <r>
          <rPr>
            <b/>
            <sz val="8"/>
            <rFont val="Tahoma"/>
            <family val="2"/>
          </rPr>
          <t>Temperaturverlust pro Tag eingeben!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<sst xmlns="http://schemas.openxmlformats.org/spreadsheetml/2006/main" count="15" uniqueCount="15">
  <si>
    <t>Wasserinhalt des Becken :</t>
  </si>
  <si>
    <t>m³</t>
  </si>
  <si>
    <t>°C</t>
  </si>
  <si>
    <t>Vorlauftemperatur Heizung:</t>
  </si>
  <si>
    <t>Richtwert für die Heizanlage:</t>
  </si>
  <si>
    <r>
      <t>DT</t>
    </r>
    <r>
      <rPr>
        <b/>
        <sz val="12"/>
        <rFont val="Arial"/>
        <family val="2"/>
      </rPr>
      <t xml:space="preserve">    </t>
    </r>
    <r>
      <rPr>
        <sz val="8"/>
        <rFont val="Arial"/>
        <family val="2"/>
      </rPr>
      <t>(täglicher Temperaturverlust)</t>
    </r>
    <r>
      <rPr>
        <b/>
        <sz val="12"/>
        <rFont val="Arial"/>
        <family val="2"/>
      </rPr>
      <t>:</t>
    </r>
  </si>
  <si>
    <t>● Die Rechenergebnisse beziehen sich auf eine Badewassertemperatur von 26°C</t>
  </si>
  <si>
    <t>● Beachten Sie dass die Heizanlage mindestens dem Richtwert entspricht</t>
  </si>
  <si>
    <t>kWh</t>
  </si>
  <si>
    <t xml:space="preserve">        und drücken Sie die Eingabetaste:</t>
  </si>
  <si>
    <t xml:space="preserve"> :   </t>
  </si>
  <si>
    <t xml:space="preserve">   und eine Aufheizzeit von 5 Stunden / Tag.</t>
  </si>
  <si>
    <t xml:space="preserve">Geben Sie die erforderlichen Werte ein </t>
  </si>
  <si>
    <t>D-HWT Wärmetauscher-Berechnung</t>
  </si>
  <si>
    <r>
      <t>Modell:</t>
    </r>
    <r>
      <rPr>
        <sz val="10"/>
        <rFont val="Arial"/>
        <family val="0"/>
      </rPr>
      <t xml:space="preserve">                               D-HWT oder D-TWT</t>
    </r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</si>
</sst>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[$-407]dddd\,\ d\.\ mmmm\ yyyy"/>
    <numFmt numFmtId="173" formatCode="00000"/>
    <numFmt numFmtId="174" formatCode="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</numFmts>
  <fonts count="54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0"/>
      <color indexed="9"/>
      <name val="Arial"/>
      <family val="0"/>
    </font>
    <font>
      <b/>
      <sz val="14"/>
      <name val="Arial"/>
      <family val="0"/>
    </font>
    <font>
      <sz val="12"/>
      <name val="Arial"/>
      <family val="2"/>
    </font>
    <font>
      <sz val="11"/>
      <name val="Arial"/>
      <family val="2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2"/>
      <name val="Arial"/>
      <family val="2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4"/>
      <color indexed="30"/>
      <name val="Arial"/>
      <family val="2"/>
    </font>
    <font>
      <b/>
      <sz val="12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4"/>
      <color rgb="FF0070C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2" fontId="3" fillId="0" borderId="0" xfId="0" applyNumberFormat="1" applyFont="1" applyAlignment="1" applyProtection="1">
      <alignment/>
      <protection hidden="1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distributed"/>
    </xf>
    <xf numFmtId="0" fontId="4" fillId="34" borderId="12" xfId="0" applyFont="1" applyFill="1" applyBorder="1" applyAlignment="1">
      <alignment horizontal="left" vertical="center"/>
    </xf>
    <xf numFmtId="0" fontId="4" fillId="34" borderId="11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/>
    </xf>
    <xf numFmtId="0" fontId="0" fillId="2" borderId="11" xfId="0" applyFill="1" applyBorder="1" applyAlignment="1">
      <alignment horizontal="left" vertical="center"/>
    </xf>
    <xf numFmtId="0" fontId="0" fillId="2" borderId="12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left" indent="1"/>
    </xf>
    <xf numFmtId="0" fontId="11" fillId="33" borderId="11" xfId="0" applyFont="1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2" fontId="48" fillId="33" borderId="12" xfId="0" applyNumberFormat="1" applyFont="1" applyFill="1" applyBorder="1" applyAlignment="1">
      <alignment horizontal="left" vertical="center" wrapText="1" inden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2" fontId="51" fillId="33" borderId="11" xfId="0" applyNumberFormat="1" applyFont="1" applyFill="1" applyBorder="1" applyAlignment="1">
      <alignment horizontal="right" vertical="center" wrapText="1"/>
    </xf>
    <xf numFmtId="0" fontId="52" fillId="33" borderId="10" xfId="0" applyNumberFormat="1" applyFont="1" applyFill="1" applyBorder="1" applyAlignment="1" applyProtection="1">
      <alignment horizontal="center" vertical="center"/>
      <protection locked="0"/>
    </xf>
    <xf numFmtId="0" fontId="4" fillId="34" borderId="0" xfId="0" applyFont="1" applyFill="1" applyBorder="1" applyAlignment="1" applyProtection="1">
      <alignment horizontal="center" vertical="center" wrapText="1"/>
      <protection hidden="1"/>
    </xf>
    <xf numFmtId="0" fontId="4" fillId="34" borderId="0" xfId="0" applyNumberFormat="1" applyFont="1" applyFill="1" applyBorder="1" applyAlignment="1" applyProtection="1">
      <alignment horizontal="center" vertical="center"/>
      <protection hidden="1"/>
    </xf>
    <xf numFmtId="0" fontId="4" fillId="34" borderId="0" xfId="0" applyFont="1" applyFill="1" applyBorder="1" applyAlignment="1" applyProtection="1">
      <alignment horizontal="left" vertical="center"/>
      <protection hidden="1"/>
    </xf>
    <xf numFmtId="0" fontId="0" fillId="34" borderId="0" xfId="0" applyFill="1" applyBorder="1" applyAlignment="1" applyProtection="1">
      <alignment/>
      <protection hidden="1"/>
    </xf>
    <xf numFmtId="174" fontId="52" fillId="33" borderId="10" xfId="0" applyNumberFormat="1" applyFont="1" applyFill="1" applyBorder="1" applyAlignment="1" applyProtection="1">
      <alignment horizontal="center" vertical="center"/>
      <protection locked="0"/>
    </xf>
    <xf numFmtId="0" fontId="10" fillId="2" borderId="11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11</xdr:row>
      <xdr:rowOff>0</xdr:rowOff>
    </xdr:from>
    <xdr:to>
      <xdr:col>11</xdr:col>
      <xdr:colOff>0</xdr:colOff>
      <xdr:row>12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171950" y="2752725"/>
          <a:ext cx="1362075" cy="638175"/>
        </a:xfrm>
        <a:prstGeom prst="rect">
          <a:avLst/>
        </a:prstGeom>
        <a:solidFill>
          <a:srgbClr val="DCE6F2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Täglicher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Energiebedarf:</a:t>
          </a:r>
        </a:p>
      </xdr:txBody>
    </xdr:sp>
    <xdr:clientData/>
  </xdr:twoCellAnchor>
  <xdr:twoCellAnchor>
    <xdr:from>
      <xdr:col>10</xdr:col>
      <xdr:colOff>209550</xdr:colOff>
      <xdr:row>5</xdr:row>
      <xdr:rowOff>161925</xdr:rowOff>
    </xdr:from>
    <xdr:to>
      <xdr:col>13</xdr:col>
      <xdr:colOff>219075</xdr:colOff>
      <xdr:row>7</xdr:row>
      <xdr:rowOff>342900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5067300" y="1362075"/>
          <a:ext cx="3286125" cy="619125"/>
        </a:xfrm>
        <a:prstGeom prst="rect">
          <a:avLst/>
        </a:prstGeom>
        <a:solidFill>
          <a:srgbClr val="FFCC99"/>
        </a:solidFill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Entnehmen Sie die Berechnungsergebnisse!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="90" zoomScaleNormal="90" zoomScalePageLayoutView="0" workbookViewId="0" topLeftCell="A2">
      <selection activeCell="E8" sqref="E8"/>
    </sheetView>
  </sheetViews>
  <sheetFormatPr defaultColWidth="11.421875" defaultRowHeight="12.75"/>
  <cols>
    <col min="1" max="1" width="4.28125" style="6" customWidth="1"/>
    <col min="2" max="2" width="4.57421875" style="6" customWidth="1"/>
    <col min="3" max="3" width="1.57421875" style="6" customWidth="1"/>
    <col min="4" max="4" width="22.421875" style="6" customWidth="1"/>
    <col min="5" max="5" width="11.421875" style="6" customWidth="1"/>
    <col min="6" max="6" width="4.421875" style="6" customWidth="1"/>
    <col min="7" max="7" width="8.7109375" style="6" customWidth="1"/>
    <col min="8" max="8" width="5.00390625" style="6" customWidth="1"/>
    <col min="9" max="9" width="0.13671875" style="6" customWidth="1"/>
    <col min="10" max="10" width="10.28125" style="6" customWidth="1"/>
    <col min="11" max="11" width="10.140625" style="6" customWidth="1"/>
    <col min="12" max="12" width="21.421875" style="6" customWidth="1"/>
    <col min="13" max="13" width="17.57421875" style="6" customWidth="1"/>
    <col min="14" max="14" width="16.8515625" style="6" customWidth="1"/>
    <col min="15" max="15" width="3.421875" style="6" customWidth="1"/>
    <col min="16" max="16384" width="11.421875" style="6" customWidth="1"/>
  </cols>
  <sheetData>
    <row r="1" spans="1:15" ht="12.75" hidden="1">
      <c r="A1" s="27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9"/>
    </row>
    <row r="2" spans="1:15" ht="2.25" customHeight="1">
      <c r="A2" s="30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31"/>
    </row>
    <row r="3" spans="1:15" ht="20.25" customHeight="1">
      <c r="A3" s="27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</row>
    <row r="4" spans="1:15" ht="44.25" customHeight="1">
      <c r="A4" s="30"/>
      <c r="B4" s="44" t="s">
        <v>13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6"/>
      <c r="O4" s="31"/>
    </row>
    <row r="5" spans="1:15" ht="27.75" customHeight="1">
      <c r="A5" s="30"/>
      <c r="B5" s="12"/>
      <c r="C5" s="32" t="s">
        <v>12</v>
      </c>
      <c r="D5" s="12"/>
      <c r="E5" s="12"/>
      <c r="F5" s="12"/>
      <c r="G5" s="12"/>
      <c r="H5" s="7"/>
      <c r="I5" s="7"/>
      <c r="J5" s="7"/>
      <c r="K5" s="7"/>
      <c r="L5" s="7"/>
      <c r="M5" s="7"/>
      <c r="N5" s="7"/>
      <c r="O5" s="31"/>
    </row>
    <row r="6" spans="1:15" ht="15.75">
      <c r="A6" s="30"/>
      <c r="B6" s="12"/>
      <c r="C6" s="32" t="s">
        <v>9</v>
      </c>
      <c r="D6" s="12"/>
      <c r="E6" s="12"/>
      <c r="F6" s="12"/>
      <c r="G6" s="12"/>
      <c r="H6" s="7"/>
      <c r="I6" s="7"/>
      <c r="J6" s="7"/>
      <c r="K6" s="7"/>
      <c r="L6" s="7"/>
      <c r="M6" s="7"/>
      <c r="N6" s="7"/>
      <c r="O6" s="31"/>
    </row>
    <row r="7" spans="1:15" ht="18.75" customHeight="1">
      <c r="A7" s="30"/>
      <c r="B7" s="12"/>
      <c r="C7" s="12"/>
      <c r="D7" s="12"/>
      <c r="E7" s="12"/>
      <c r="F7" s="12"/>
      <c r="G7" s="12"/>
      <c r="H7" s="7"/>
      <c r="I7" s="7"/>
      <c r="J7" s="7"/>
      <c r="K7" s="7"/>
      <c r="L7" s="33"/>
      <c r="M7" s="7"/>
      <c r="N7" s="7"/>
      <c r="O7" s="31"/>
    </row>
    <row r="8" spans="1:15" ht="44.25" customHeight="1">
      <c r="A8" s="30"/>
      <c r="B8" s="12"/>
      <c r="C8" s="12"/>
      <c r="D8" s="9" t="s">
        <v>0</v>
      </c>
      <c r="E8" s="38">
        <v>50</v>
      </c>
      <c r="F8" s="10" t="s">
        <v>1</v>
      </c>
      <c r="G8" s="12"/>
      <c r="H8" s="7"/>
      <c r="I8" s="7"/>
      <c r="J8" s="7" t="s">
        <v>7</v>
      </c>
      <c r="K8" s="7"/>
      <c r="L8" s="7"/>
      <c r="M8" s="7"/>
      <c r="N8" s="7"/>
      <c r="O8" s="31"/>
    </row>
    <row r="9" spans="1:15" ht="18" customHeight="1">
      <c r="A9" s="30"/>
      <c r="B9" s="12"/>
      <c r="C9" s="12"/>
      <c r="D9" s="12"/>
      <c r="E9" s="12"/>
      <c r="F9" s="12"/>
      <c r="G9" s="12"/>
      <c r="H9" s="7"/>
      <c r="I9" s="7"/>
      <c r="J9" s="7" t="s">
        <v>6</v>
      </c>
      <c r="K9" s="7"/>
      <c r="L9" s="7"/>
      <c r="M9" s="7"/>
      <c r="N9" s="7"/>
      <c r="O9" s="31"/>
    </row>
    <row r="10" spans="1:15" ht="12.75" customHeight="1">
      <c r="A10" s="30"/>
      <c r="B10" s="12"/>
      <c r="C10" s="12"/>
      <c r="D10" s="12"/>
      <c r="E10" s="12"/>
      <c r="F10" s="12"/>
      <c r="G10" s="12"/>
      <c r="H10" s="7"/>
      <c r="I10" s="7"/>
      <c r="J10" s="7" t="s">
        <v>11</v>
      </c>
      <c r="K10" s="7"/>
      <c r="L10" s="7"/>
      <c r="M10" s="7"/>
      <c r="N10" s="7"/>
      <c r="O10" s="31"/>
    </row>
    <row r="11" spans="1:15" ht="12.75" customHeight="1">
      <c r="A11" s="30"/>
      <c r="B11" s="12"/>
      <c r="C11" s="12"/>
      <c r="D11" s="12"/>
      <c r="E11" s="12"/>
      <c r="F11" s="12"/>
      <c r="G11" s="12"/>
      <c r="H11" s="7"/>
      <c r="I11" s="7"/>
      <c r="J11" s="7"/>
      <c r="K11" s="7"/>
      <c r="L11" s="7"/>
      <c r="M11" s="7"/>
      <c r="N11" s="7"/>
      <c r="O11" s="31"/>
    </row>
    <row r="12" spans="1:15" ht="50.25" customHeight="1">
      <c r="A12" s="30"/>
      <c r="B12" s="12"/>
      <c r="C12" s="12"/>
      <c r="D12" s="11" t="s">
        <v>5</v>
      </c>
      <c r="E12" s="43">
        <v>2</v>
      </c>
      <c r="F12" s="10" t="s">
        <v>2</v>
      </c>
      <c r="G12" s="12"/>
      <c r="H12" s="7"/>
      <c r="I12" s="7"/>
      <c r="J12" s="13" t="s">
        <v>10</v>
      </c>
      <c r="K12" s="14"/>
      <c r="L12" s="16" t="s">
        <v>14</v>
      </c>
      <c r="M12" s="17" t="s">
        <v>3</v>
      </c>
      <c r="N12" s="15" t="s">
        <v>4</v>
      </c>
      <c r="O12" s="31"/>
    </row>
    <row r="13" spans="1:15" ht="67.5" customHeight="1">
      <c r="A13" s="30"/>
      <c r="B13" s="42"/>
      <c r="C13" s="42"/>
      <c r="D13" s="39"/>
      <c r="E13" s="40"/>
      <c r="F13" s="41"/>
      <c r="G13" s="42"/>
      <c r="H13" s="7"/>
      <c r="I13" s="7"/>
      <c r="J13" s="37">
        <f>(E8*1.0044)*1.16*E12</f>
        <v>116.51039999999999</v>
      </c>
      <c r="K13" s="24" t="s">
        <v>8</v>
      </c>
      <c r="L13" s="8" t="str">
        <f>IF(OR(Tabelle2!A5=1,Tabelle2!A6=1,Tabelle2!A7=1,Tabelle2!A8=1,Tabelle2!A9=1,Tabelle2!A10=1,Tabelle2!A11=1),Tabelle2!I1,IF(OR(Tabelle2!B5=1,Tabelle2!B6=1,Tabelle2!B7=1,Tabelle2!B8=1,Tabelle2!B9=1,Tabelle2!B10=1,Tabelle2!B11=1),Tabelle2!I2,IF(OR(Tabelle2!C5=1,Tabelle2!C6=1,Tabelle2!C7=1,Tabelle2!C8=1,Tabelle2!C9=1,Tabelle2!C10=1,Tabelle2!C11=1),Tabelle2!I3,"")))</f>
        <v>D-HWT 35        (Durchfluss: Heizung 2m³/h , Badewasser 10m³/h)</v>
      </c>
      <c r="M13" s="25" t="str">
        <f>IF(OR(Tabelle2!A5=1,Tabelle2!A6=1,Tabelle2!A7=1,Tabelle2!A8=1,Tabelle2!A9=1,Tabelle2!A10=1,Tabelle2!A11=1),Tabelle2!J1,IF(OR(Tabelle2!B5=1,Tabelle2!B6=1,Tabelle2!B7=1,Tabelle2!B8=1,Tabelle2!B9=1,Tabelle2!B10=1,Tabelle2!B11=1),Tabelle2!J2,IF(OR(Tabelle2!C5=1,Tabelle2!C6=1,Tabelle2!C7=1,Tabelle2!C8=1,Tabelle2!C9=1,Tabelle2!C10=1,Tabelle2!C11=1),Tabelle2!J3,"")))</f>
        <v>70°C</v>
      </c>
      <c r="N13" s="25" t="str">
        <f>IF(OR(Tabelle2!A5=1,Tabelle2!A6=1,Tabelle2!A7=1,Tabelle2!A8=1,Tabelle2!A9=1,Tabelle2!A10=1,Tabelle2!A11=1),Tabelle2!K1,IF(OR(Tabelle2!B5=1,Tabelle2!B6=1,Tabelle2!B7=1,Tabelle2!B8=1,Tabelle2!B9=1,Tabelle2!B10=1,Tabelle2!B11=1),Tabelle2!K2,IF(OR(Tabelle2!C5=1,Tabelle2!C6=1,Tabelle2!C7=1,Tabelle2!C8=1,Tabelle2!C9=1,Tabelle2!C10=1,Tabelle2!C11=1),Tabelle2!K3,"")))</f>
        <v>24kW</v>
      </c>
      <c r="O13" s="31"/>
    </row>
    <row r="14" spans="1:15" ht="23.25" customHeight="1">
      <c r="A14" s="30"/>
      <c r="B14" s="42"/>
      <c r="C14" s="42"/>
      <c r="D14" s="42"/>
      <c r="E14" s="42"/>
      <c r="F14" s="42"/>
      <c r="G14" s="42"/>
      <c r="H14" s="7"/>
      <c r="I14" s="7"/>
      <c r="J14" s="20"/>
      <c r="K14" s="21"/>
      <c r="L14" s="22">
        <f>IF(AND(J13&gt;135,J13&lt;=150),"oder",IF(AND(J13&gt;230,J13&lt;=260),"oder",IF(AND(J13&gt;330,J13&lt;=360),"oder",IF(AND(J13&gt;440,J13&lt;=500),"oder",""))))</f>
      </c>
      <c r="M14" s="23">
        <f>IF(AND(J13&gt;135,J13&lt;=150),"oder",IF(AND(J13&gt;230,J13&lt;=260),"oder",IF(AND(J13&gt;330,J13&lt;=360),"oder",IF(AND(J13&gt;440,J13&lt;=500),"oder",""))))</f>
      </c>
      <c r="N14" s="23">
        <f>IF(AND(J13&gt;135,J13&lt;=150),"oder",IF(AND(J13&gt;230,J13&lt;=260),"oder",IF(AND(J13&gt;330,J13&lt;=360),"oder",IF(AND(J13&gt;440,J13&lt;=500),"oder",""))))</f>
      </c>
      <c r="O14" s="31"/>
    </row>
    <row r="15" spans="1:15" ht="63.75" customHeight="1">
      <c r="A15" s="30"/>
      <c r="B15" s="42"/>
      <c r="C15" s="42"/>
      <c r="D15" s="42"/>
      <c r="E15" s="42"/>
      <c r="F15" s="42"/>
      <c r="G15" s="42"/>
      <c r="H15" s="7"/>
      <c r="I15" s="7"/>
      <c r="J15" s="19"/>
      <c r="K15" s="18"/>
      <c r="L15" s="8">
        <f>IF(AND(J13&gt;135,J13&lt;=150),"D-HWT 65       (Durchfluss: Heizung 3m³/h , Badewasser 12m³/h)",IF(AND(J13&gt;230,J13&lt;=260),"D-HWT 93       (Durchfluss: Heizung 5m³/h , Badewasser 15m³/h)",IF(AND(J13&gt;330,J13&lt;=360),"D-HWT 122       (Durchfluss: Heizung 2x3m³/h , Badewasser 20m³/h)",IF(AND(J13&gt;440,J13&lt;=515),"D-HWT 182       (Durchfluss: Heizung 2x5m³/h , Badewasser 25m³/h)",""))))</f>
      </c>
      <c r="M15" s="26">
        <f>IF(AND(J13&gt;135,J13&lt;=150),"60°C",IF(AND(J13&gt;230,J13&lt;=260),"65°C",IF(AND(J13&gt;330,J13&lt;=360),"65°C",IF(AND(J13&gt;440,J13&lt;=515),"65°C",""))))</f>
      </c>
      <c r="N15" s="26">
        <f>IF(AND(J13&gt;135,J13&lt;=150),"30KW",IF(AND(J13&gt;230,J13&lt;=260),"53KW",IF(AND(J13&gt;330,J13&lt;=360),"73KW",IF(AND(J13&gt;440,J13&lt;=515),"102KW",""))))</f>
      </c>
      <c r="O15" s="31"/>
    </row>
    <row r="16" spans="1:15" ht="15.7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6"/>
    </row>
  </sheetData>
  <sheetProtection sheet="1" selectLockedCells="1"/>
  <mergeCells count="1">
    <mergeCell ref="B4:N4"/>
  </mergeCells>
  <conditionalFormatting sqref="E12:E13">
    <cfRule type="cellIs" priority="2" dxfId="0" operator="between" stopIfTrue="1">
      <formula>0.5</formula>
      <formula>10</formula>
    </cfRule>
  </conditionalFormatting>
  <dataValidations count="2">
    <dataValidation type="decimal" allowBlank="1" showErrorMessage="1" prompt="&#10;&#10;" error="             Falscher Wert!&#10;Wert muss zwischen 0,5 - 20 liegen" sqref="E12:E13">
      <formula1>0.5</formula1>
      <formula2>20</formula2>
    </dataValidation>
    <dataValidation type="decimal" allowBlank="1" showInputMessage="1" showErrorMessage="1" error="               Falscher Wert! &#10;Wert muss zwischen 1 - 1500 liegen&#10;" sqref="E8">
      <formula1>1</formula1>
      <formula2>1500</formula2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8" width="11.421875" style="1" customWidth="1"/>
    <col min="9" max="9" width="24.7109375" style="1" customWidth="1"/>
    <col min="10" max="10" width="25.57421875" style="1" customWidth="1"/>
    <col min="11" max="11" width="24.28125" style="1" customWidth="1"/>
    <col min="12" max="16384" width="11.421875" style="1" customWidth="1"/>
  </cols>
  <sheetData>
    <row r="1" spans="1:11" ht="36" customHeight="1">
      <c r="A1" s="3"/>
      <c r="B1" s="3"/>
      <c r="C1" s="3"/>
      <c r="D1" s="3"/>
      <c r="E1" s="3"/>
      <c r="F1" s="3"/>
      <c r="G1" s="3"/>
      <c r="H1" s="3"/>
      <c r="I1" s="4" t="str">
        <f>IF(AND(G9&gt;=5,G9&lt;=90),"D-HWT 35        (Durchfluss: Heizung 2m³/h , Badewasser 10m³/h)",IF(AND(G9&gt;90,G9&lt;=105),"D-HWT 35        (Durchfluss: Heizung 2m³/h , Badewasser 10m³/h)",IF(AND(G9&gt;105,G9&lt;=120),"D-HWT 35        (Durchfluss: Heizung 2m³/h , Badewasser 10m³/h)",IF(AND(G9&gt;120,G9&lt;=135),"D-HWT 35        (Durchfluss: Heizung 2m³/h , Badewasser 10m³/h)",IF(AND(G9&gt;135,G9&lt;=150),"D-HWT 35        (Durchfluss: Heizung 2m³/h , Badewasser 10m³/h)",IF(AND(G9&gt;150,G9&lt;=165),"D-HWT 65        (Durchfluss: Heizung 3m³/h , Badewasser 12m³/h)",IF(AND(G9&gt;165,G9&lt;=180),"D-HWT 65        (Durchfluss: Heizung 3m³/h , Badewasser 12m³/h)")))))))</f>
        <v>D-HWT 35        (Durchfluss: Heizung 2m³/h , Badewasser 10m³/h)</v>
      </c>
      <c r="J1" s="4" t="str">
        <f>IF(AND(G9&gt;=5,G9&lt;=90),"60°C",IF(AND(G9&gt;90,G9&lt;=105),"65°C",IF(AND(G9&gt;105,G9&lt;=120),"70°C",IF(AND(G9&gt;120,G9&lt;=135),"75°C",IF(AND(G9&gt;135,G9&lt;=150),"80°C",IF(AND(G9&gt;150,G9&lt;=165),"60°C",IF(AND(G9&gt;165,G9&lt;=180),"65°C")))))))</f>
        <v>70°C</v>
      </c>
      <c r="K1" s="4" t="str">
        <f>IF(AND(G9&gt;=5,G9&lt;=90),"18kW",IF(AND(G9&gt;90,G9&lt;=105),"21kW",IF(AND(G9&gt;105,G9&lt;=120),"24kW",IF(AND(G9&gt;120,G9&lt;=135),"27kW",IF(AND(G9&gt;135,G9&lt;=150),"30kW",IF(AND(G9&gt;150,G9&lt;=165),"33kW",IF(AND(G9&gt;165,G9&lt;=180),"38kW")))))))</f>
        <v>24kW</v>
      </c>
    </row>
    <row r="2" spans="1:11" ht="41.25" customHeight="1">
      <c r="A2" s="3"/>
      <c r="B2" s="3"/>
      <c r="C2" s="3"/>
      <c r="D2" s="3"/>
      <c r="E2" s="3"/>
      <c r="F2" s="3"/>
      <c r="G2" s="3"/>
      <c r="H2" s="3"/>
      <c r="I2" s="4" t="b">
        <f>IF(AND(G9&gt;180,G9&lt;=200),"D-HWT 65        (Durchfluss: Heizung 3m³/h , Badewasser 12m³/h)",IF(AND(G9&gt;200,G9&lt;=230),"D-HWT 65        (Durchfluss: Heizung 3m³/h , Badewasser 12m³/h)",IF(AND(G9&gt;230,G9&lt;=260),"D-HWT 65        (Durchfluss: Heizung 3m³/h , Badewasser 12m³/h)",IF(AND(G9&gt;260,G9&lt;=300),"D-HWT 93        (Durchfluss: Heizung 5m³/h , Badewasser 15m³/h)",IF(AND(G9&gt;300,G9&lt;=330),"D-HWT 93        (Durchfluss: Heizung 5m³/h , Badewasser 15m³/h)",IF(AND(G9&gt;330,G9&lt;=360),"D-HWT 93        (Durchfluss: Heizung 5m³/h , Badewasser 15m³/h)",IF(AND(G9&gt;360,G9&lt;=390),"D-HWT 122        (Durchfluss: Heizung 2x3m³/h , Badewasser 20m³/h)")))))))</f>
        <v>0</v>
      </c>
      <c r="J2" s="4" t="b">
        <f>IF(AND(G9&gt;=180,G9&lt;=200),"70°C",IF(AND(G9&gt;200,G9&lt;=230),"75°C",IF(AND(G9&gt;230,G9&lt;=260),"80°C",IF(AND(G9&gt;260,G9&lt;=300),"70°C",IF(AND(G9&gt;300,G9&lt;=330),"75°C",IF(AND(G9&gt;330,G9&lt;=360),"80°C",IF(AND(G9&gt;360,G9&lt;=390),"70°C")))))))</f>
        <v>0</v>
      </c>
      <c r="K2" s="4" t="b">
        <f>IF(AND(G9&gt;=180,G9&lt;=200),"43kW",IF(AND(G9&gt;200,G9&lt;=230),"48kW",IF(AND(G9&gt;230,G9&lt;=260),"53kW",IF(AND(G9&gt;260,G9&lt;=300),"59kW",IF(AND(G9&gt;300,G9&lt;=330),"66kW",IF(AND(G9&gt;330,G9&lt;=360),"73kW",IF(AND(G9&gt;360,G9&lt;=390),"82kW")))))))</f>
        <v>0</v>
      </c>
    </row>
    <row r="3" spans="1:11" ht="40.5" customHeight="1">
      <c r="A3" s="3"/>
      <c r="B3" s="3"/>
      <c r="C3" s="3"/>
      <c r="D3" s="3"/>
      <c r="E3" s="3"/>
      <c r="F3" s="3"/>
      <c r="G3" s="3"/>
      <c r="H3" s="3"/>
      <c r="I3" s="4" t="b">
        <f>IF(AND(G9&gt;390,G9&lt;=440),"D-HWT 122        (Durchfluss: Heizung 2x3m³/h , Badewasser 20m³/h)",IF(AND(G9&gt;440,G9&lt;=515),"D-HWT 122        (Durchfluss: Heizung 2x3m³/h , Badewasser 20m³/h)",IF(AND(G9&gt;515,G9&lt;=610),"D-HWT 182        (Durchfluss: Heizung 2x5m³/h , Badewasser 25m³/h)",IF(AND(G9&gt;610,G9&lt;=660),"D-HWT 182        (Durchfluss: Heizung 2x5m³/h , Badewasser 25m³/h)",IF(AND(G9&gt;660,G9&lt;=730),"D-HWT 182        (Durchfluss: Heizung 2x5m³/h , Badewasser 25m³/h)",IF(AND(G9&gt;730,G9&lt;=820),"D-HWT 182        (Durchfluss: Heizung 2x5m³/h , Badewasser 25m³/h)",IF(AND(G9&gt;820,G9&lt;=900),"D-HWT 182        (Durchfluss: Heizung 2x5m³/h , Badewasser 25m³/h)")))))))</f>
        <v>0</v>
      </c>
      <c r="J3" s="4" t="b">
        <f>IF(AND(G9&gt;390,G9&lt;=440),"75°C",IF(AND(G9&gt;440,G9&lt;=515),"80°C",IF(AND(G9&gt;515,G9&lt;=610),"70°C",IF(AND(G9&gt;610,G9&lt;=660),"75°C",IF(AND(G9&gt;660,G9&lt;=730),"80°C",IF(AND(G9&gt;730,G9&lt;=820),"85°C",IF(AND(G9&gt;820,G9&lt;=900),"90°C")))))))</f>
        <v>0</v>
      </c>
      <c r="K3" s="4" t="b">
        <f>IF(AND(G9&gt;390,G9&lt;=440),"92kW",IF(AND(G9&gt;440,G9&lt;=515),"102kW",IF(AND(G9&gt;515,G9&lt;=610),"118kW",IF(AND(G9&gt;610,G9&lt;=660),"132kW",IF(AND(G9&gt;660,G9&lt;=730),"146kW",IF(AND(G9&gt;730,G9&lt;=820),"160kW",IF(AND(G9&gt;820,G9&lt;=900),"174kW")))))))</f>
        <v>0</v>
      </c>
    </row>
    <row r="4" spans="1:11" ht="14.25" customHeight="1">
      <c r="A4" s="3"/>
      <c r="B4" s="3"/>
      <c r="C4" s="3"/>
      <c r="D4" s="3"/>
      <c r="E4" s="3"/>
      <c r="F4" s="3"/>
      <c r="G4" s="3"/>
      <c r="H4" s="3"/>
      <c r="I4" s="4"/>
      <c r="J4" s="4"/>
      <c r="K4" s="4"/>
    </row>
    <row r="5" spans="1:11" ht="12.75">
      <c r="A5" s="3">
        <f>IF(AND(G9&gt;=5,G9&lt;=90),1,0)</f>
        <v>0</v>
      </c>
      <c r="B5" s="3">
        <f>IF(AND(G9&gt;180,G9&lt;=200),1,0)</f>
        <v>0</v>
      </c>
      <c r="C5" s="3">
        <f>IF(AND(G9&gt;390,G9&lt;=440),1,0)</f>
        <v>0</v>
      </c>
      <c r="D5" s="3"/>
      <c r="E5" s="3"/>
      <c r="F5" s="3"/>
      <c r="G5" s="3"/>
      <c r="H5" s="3"/>
      <c r="I5" s="3"/>
      <c r="J5" s="3"/>
      <c r="K5" s="3"/>
    </row>
    <row r="6" spans="1:11" ht="12.75">
      <c r="A6" s="3">
        <f>IF(AND(G9&gt;90,G9&lt;=105),1,0)</f>
        <v>0</v>
      </c>
      <c r="B6" s="3">
        <f>IF(AND(G9&gt;200,G9&lt;=230),1,0)</f>
        <v>0</v>
      </c>
      <c r="C6" s="3">
        <f>IF(AND(G9&gt;440,G9&lt;=515),1,0)</f>
        <v>0</v>
      </c>
      <c r="D6" s="3"/>
      <c r="E6" s="3"/>
      <c r="F6" s="3"/>
      <c r="G6" s="3"/>
      <c r="H6" s="3"/>
      <c r="I6" s="3"/>
      <c r="J6" s="3"/>
      <c r="K6" s="3"/>
    </row>
    <row r="7" spans="1:11" ht="12.75">
      <c r="A7" s="3">
        <f>IF(AND(G9&gt;105,G9&lt;=120),1,0)</f>
        <v>1</v>
      </c>
      <c r="B7" s="3">
        <f>IF(AND(G9&gt;230,G9&lt;=260),1,0)</f>
        <v>0</v>
      </c>
      <c r="C7" s="3">
        <f>IF(AND(G9&gt;515,G9&lt;=610),1,0)</f>
        <v>0</v>
      </c>
      <c r="D7" s="3"/>
      <c r="E7" s="3"/>
      <c r="F7" s="3"/>
      <c r="G7" s="3"/>
      <c r="H7" s="3"/>
      <c r="I7" s="3"/>
      <c r="J7" s="3"/>
      <c r="K7" s="3"/>
    </row>
    <row r="8" spans="1:11" ht="12.75">
      <c r="A8" s="3">
        <f>IF(AND(G9&gt;120,G9&lt;=135),1,0)</f>
        <v>0</v>
      </c>
      <c r="B8" s="3">
        <f>IF(AND(G9&gt;260,G9&lt;=300),1,0)</f>
        <v>0</v>
      </c>
      <c r="C8" s="3">
        <f>IF(AND(G9&gt;610,G9&lt;=660),1,0)</f>
        <v>0</v>
      </c>
      <c r="D8" s="3"/>
      <c r="E8" s="3"/>
      <c r="F8" s="3"/>
      <c r="G8" s="3"/>
      <c r="H8" s="3"/>
      <c r="I8" s="3"/>
      <c r="J8" s="3"/>
      <c r="K8" s="3"/>
    </row>
    <row r="9" spans="1:11" ht="12.75">
      <c r="A9" s="3">
        <f>IF(AND(G9&gt;135,G9&lt;=150),1,0)</f>
        <v>0</v>
      </c>
      <c r="B9" s="3">
        <f>IF(AND(G9&gt;300,G9&lt;=330),1,0)</f>
        <v>0</v>
      </c>
      <c r="C9" s="3">
        <f>IF(AND(G9&gt;660,G9&lt;=730),1,0)</f>
        <v>0</v>
      </c>
      <c r="D9" s="3"/>
      <c r="E9" s="3"/>
      <c r="F9" s="3"/>
      <c r="G9" s="5">
        <f>Tabelle1!J13</f>
        <v>116.51039999999999</v>
      </c>
      <c r="H9" s="3"/>
      <c r="I9" s="3"/>
      <c r="J9" s="3"/>
      <c r="K9" s="3"/>
    </row>
    <row r="10" spans="1:11" ht="12.75">
      <c r="A10" s="3">
        <f>IF(AND(G9&gt;150,G9&lt;=165),1,0)</f>
        <v>0</v>
      </c>
      <c r="B10" s="3">
        <f>IF(AND(G9&gt;330,G9&lt;=360),1,0)</f>
        <v>0</v>
      </c>
      <c r="C10" s="3">
        <f>IF(AND(G9&gt;=730,G9&lt;=820),1,0)</f>
        <v>0</v>
      </c>
      <c r="D10" s="3"/>
      <c r="E10" s="3"/>
      <c r="F10" s="3"/>
      <c r="G10" s="3"/>
      <c r="H10" s="3"/>
      <c r="I10" s="3"/>
      <c r="J10" s="3"/>
      <c r="K10" s="3"/>
    </row>
    <row r="11" spans="1:11" ht="12.75">
      <c r="A11" s="3">
        <f>IF(AND(G9&gt;165,G9&lt;=180),1,0)</f>
        <v>0</v>
      </c>
      <c r="B11" s="3">
        <f>IF(AND(G9&gt;360,G9&lt;=390),1,0)</f>
        <v>0</v>
      </c>
      <c r="C11" s="3">
        <f>IF(AND(G9&gt;=820,G9&lt;=900),1,0)</f>
        <v>0</v>
      </c>
      <c r="D11" s="3"/>
      <c r="E11" s="3"/>
      <c r="F11" s="3"/>
      <c r="G11" s="3"/>
      <c r="H11" s="3"/>
      <c r="I11" s="3"/>
      <c r="J11" s="3"/>
      <c r="K11" s="3"/>
    </row>
    <row r="14" spans="1:11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6" spans="1:11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</sheetData>
  <sheetProtection password="DFA1" sheet="1" objects="1" scenarios="1" selectLockedCells="1" selectUnlockedCells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Mario</cp:lastModifiedBy>
  <cp:lastPrinted>2010-12-05T19:21:55Z</cp:lastPrinted>
  <dcterms:created xsi:type="dcterms:W3CDTF">2010-03-24T07:40:09Z</dcterms:created>
  <dcterms:modified xsi:type="dcterms:W3CDTF">2017-10-13T12:36:34Z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000800c2000000000000010251310207c74006b004c800</vt:lpwstr>
  </property>
</Properties>
</file>